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verses\"/>
    </mc:Choice>
  </mc:AlternateContent>
  <xr:revisionPtr revIDLastSave="0" documentId="13_ncr:1_{9B0F0473-5071-47DD-8FA2-F92AC35BA997}" xr6:coauthVersionLast="46" xr6:coauthVersionMax="46" xr10:uidLastSave="{00000000-0000-0000-0000-000000000000}"/>
  <bookViews>
    <workbookView xWindow="-120" yWindow="-120" windowWidth="20730" windowHeight="11160" activeTab="3" xr2:uid="{E945442F-88FD-4CE1-A9E8-F0C97321E84B}"/>
  </bookViews>
  <sheets>
    <sheet name="Beispiel 5" sheetId="1" r:id="rId1"/>
    <sheet name="Beispiel 6" sheetId="2" r:id="rId2"/>
    <sheet name="Beispiel 15" sheetId="5" r:id="rId3"/>
    <sheet name="Zusatzbeispiel A" sheetId="4" r:id="rId4"/>
    <sheet name="Zusatzbeispiel B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6" l="1"/>
  <c r="E11" i="6"/>
  <c r="E12" i="6" s="1"/>
  <c r="B11" i="6"/>
  <c r="B12" i="6" s="1"/>
  <c r="D13" i="5"/>
  <c r="B12" i="5"/>
  <c r="D14" i="5"/>
  <c r="B10" i="5"/>
  <c r="B11" i="5" s="1"/>
  <c r="B9" i="5"/>
  <c r="D4" i="5"/>
  <c r="G18" i="4"/>
  <c r="C18" i="4"/>
  <c r="F15" i="4"/>
  <c r="F16" i="4" s="1"/>
  <c r="B15" i="4"/>
  <c r="B16" i="4" s="1"/>
  <c r="C10" i="4"/>
  <c r="G8" i="4"/>
  <c r="G7" i="4"/>
  <c r="G9" i="4" s="1"/>
  <c r="G10" i="4" s="1"/>
  <c r="F11" i="4" s="1"/>
  <c r="G11" i="4" s="1"/>
  <c r="D22" i="1"/>
  <c r="D21" i="1"/>
  <c r="D13" i="2"/>
  <c r="B9" i="2"/>
  <c r="B10" i="2" s="1"/>
  <c r="B11" i="2" s="1"/>
  <c r="D4" i="2"/>
  <c r="B5" i="2" s="1"/>
  <c r="D14" i="1"/>
  <c r="B10" i="1"/>
  <c r="B11" i="1"/>
  <c r="B12" i="1" s="1"/>
  <c r="D13" i="1" s="1"/>
  <c r="D8" i="1"/>
  <c r="B5" i="1"/>
  <c r="D4" i="1"/>
  <c r="B4" i="1"/>
  <c r="D3" i="1"/>
  <c r="E13" i="6" l="1"/>
  <c r="G13" i="6" s="1"/>
  <c r="D20" i="6" s="1"/>
  <c r="B13" i="6"/>
  <c r="B5" i="5"/>
  <c r="D5" i="5" s="1"/>
  <c r="B6" i="5" s="1"/>
  <c r="D6" i="5" s="1"/>
  <c r="F10" i="4"/>
  <c r="B11" i="4"/>
  <c r="C11" i="4" s="1"/>
  <c r="C12" i="4" s="1"/>
  <c r="C17" i="4" s="1"/>
  <c r="G12" i="4"/>
  <c r="G17" i="4" s="1"/>
  <c r="D5" i="2"/>
  <c r="B6" i="2" s="1"/>
  <c r="D17" i="6" l="1"/>
  <c r="D16" i="6"/>
  <c r="D7" i="5"/>
  <c r="D6" i="2"/>
  <c r="D7" i="2" s="1"/>
  <c r="F19" i="6" l="1"/>
  <c r="F18" i="6"/>
  <c r="D15" i="5"/>
  <c r="D12" i="2"/>
  <c r="D14" i="2"/>
  <c r="D21" i="2" l="1"/>
  <c r="D18" i="2"/>
</calcChain>
</file>

<file path=xl/sharedStrings.xml><?xml version="1.0" encoding="utf-8"?>
<sst xmlns="http://schemas.openxmlformats.org/spreadsheetml/2006/main" count="130" uniqueCount="76">
  <si>
    <t>Lohn</t>
  </si>
  <si>
    <t>Gesamt</t>
  </si>
  <si>
    <t>SV 18,12%</t>
  </si>
  <si>
    <t>LSt</t>
  </si>
  <si>
    <t>ÖGB</t>
  </si>
  <si>
    <t>BR</t>
  </si>
  <si>
    <t>allg.GB</t>
  </si>
  <si>
    <t>Unt.GB 4x</t>
  </si>
  <si>
    <t>SteigB 70%</t>
  </si>
  <si>
    <t>Ex.min.</t>
  </si>
  <si>
    <t>pfändbar</t>
  </si>
  <si>
    <t>Auszahlung</t>
  </si>
  <si>
    <t>Gehalt</t>
  </si>
  <si>
    <t>Sachb.PKW</t>
  </si>
  <si>
    <t>Unt.GB 3x</t>
  </si>
  <si>
    <t>SteigB 60%</t>
  </si>
  <si>
    <t>&gt;500 daher o.k.</t>
  </si>
  <si>
    <t>Kostenersatz für DSE:</t>
  </si>
  <si>
    <t>Kostenersatz für Pfänd.:</t>
  </si>
  <si>
    <t>(292,90-35,00)*2%</t>
  </si>
  <si>
    <t>292,90*1%</t>
  </si>
  <si>
    <t>nächsten Monat:</t>
  </si>
  <si>
    <t>(fehlender Betrag auf die € 35,00)</t>
  </si>
  <si>
    <t>(19,74-15,26)*2%</t>
  </si>
  <si>
    <t>erster Monat:</t>
  </si>
  <si>
    <t>In den folgenden Monaten jeweils:</t>
  </si>
  <si>
    <t>Beispiel 6 aus dem Skript (mit Werten für 2021)</t>
  </si>
  <si>
    <t>Beispiel 5 aus dem Skript (mit Werten für 2021)</t>
  </si>
  <si>
    <t>UZ</t>
  </si>
  <si>
    <t>Pfandberech.grundlage</t>
  </si>
  <si>
    <t>Folgemonate:</t>
  </si>
  <si>
    <t>Üstd.GL 7x</t>
  </si>
  <si>
    <t>Üstd.Z 7x</t>
  </si>
  <si>
    <t>§68(2)</t>
  </si>
  <si>
    <t>SV SZ 17,12%</t>
  </si>
  <si>
    <t>SV lfd 18,12%</t>
  </si>
  <si>
    <t>LSt lfd</t>
  </si>
  <si>
    <t>LSt SZ 6%</t>
  </si>
  <si>
    <t>Angestellter, Gehalt € 3.000,00, 7 Üstd. mit 50 % Zuschlag, Üstd.Teiler laut KV 150</t>
  </si>
  <si>
    <t>UZ € 3.000,00 (erste SZ im Jahr 2021); es liegt kein J/6-Überhang vor</t>
  </si>
  <si>
    <t>gewöhnliche Exekution, keine Unterhaltspflichten</t>
  </si>
  <si>
    <t>Unt.GB 0x</t>
  </si>
  <si>
    <t>SteigB 30%</t>
  </si>
  <si>
    <t>(966,42-35,00)*2%, max. aber € 8,00</t>
  </si>
  <si>
    <t>966,42*1%, max. aber € 4,00</t>
  </si>
  <si>
    <t>830,44*2%, max. aber € 8,00</t>
  </si>
  <si>
    <t>830,44*1%, max. aber € 4,00</t>
  </si>
  <si>
    <t>Beispiel 15 aus dem Skript (mit Werten für 2021)</t>
  </si>
  <si>
    <t>Unt.ex.min.75%</t>
  </si>
  <si>
    <t>&gt;375 daher o.k.</t>
  </si>
  <si>
    <t>(800,90-35,00)*2%, max. aber € 8,00</t>
  </si>
  <si>
    <t>800,90*1%, max. aber € 4,00</t>
  </si>
  <si>
    <t>Angestellter, Brutto € 2.827,75, Pfandberechnungsgrundlage € 1.975,00</t>
  </si>
  <si>
    <t xml:space="preserve">3 Unterhaltspflichten: </t>
  </si>
  <si>
    <t>Ehegattin (gemeinsamer Haushalt)</t>
  </si>
  <si>
    <t>Pfandberech.grundlage:</t>
  </si>
  <si>
    <t>gewöhnl. Ex.min:</t>
  </si>
  <si>
    <t>Unterhaltsex.min:</t>
  </si>
  <si>
    <t>Unt.GB 1x</t>
  </si>
  <si>
    <t>gewöhnliche Exekution im 1. Rang: KFZ-Werkstatt wegen € 4.000,00 (Reparatur nach Motorschaden)</t>
  </si>
  <si>
    <t>Ex-Gattin führt U.Exek. im 2. Rang: Rückstand € 3.000,00, lfd. monatl. Unterhalt € 600,00</t>
  </si>
  <si>
    <t>Tochter aus früherer Ehe führt U.Exek. im 3. Rang: Rückstand € 1.500,00, lfd. monatl. Unterhalt € 300,00</t>
  </si>
  <si>
    <t>Aufteilung der Pfandberechnungsgrundlage:</t>
  </si>
  <si>
    <t>Unterhaltsexistenzminimum:</t>
  </si>
  <si>
    <t>erhält die KFZ-Werkstatt aufgrund des 1. Ranges</t>
  </si>
  <si>
    <t>erhält der Angestellte</t>
  </si>
  <si>
    <t>erhalten die beiden Unt.exek., lfd. Unterhalt vorweg, aliquot aufgeteilt:</t>
  </si>
  <si>
    <t>Ex-Gattin:</t>
  </si>
  <si>
    <t>Tochter:</t>
  </si>
  <si>
    <t>SteigB 40%</t>
  </si>
  <si>
    <t>davon 75% =</t>
  </si>
  <si>
    <t>allg. pfändbarer Betrag (1.975-1.816):</t>
  </si>
  <si>
    <t>Unterhaltsmasse (1.816-1.128):</t>
  </si>
  <si>
    <t>Verprobung:</t>
  </si>
  <si>
    <t>Zusatzbeispiel A</t>
  </si>
  <si>
    <t>Zusatzbeispiel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</si>
</sst>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3" fillId="0" borderId="0" xfId="0" applyFont="1"/>
    <xf numFmtId="4" fontId="3" fillId="0" borderId="0" xfId="0" applyNumberFormat="1" applyFont="1"/>
    <xf numFmtId="0" fontId="1" fillId="0" borderId="0" xfId="0" applyFont="1"/>
    <xf numFmtId="0" fontId="4" fillId="0" borderId="0" xfId="0" applyFont="1"/>
    <xf numFmtId="4" fontId="1" fillId="0" borderId="1" xfId="0" applyNumberFormat="1" applyFont="1" applyBorder="1"/>
    <xf numFmtId="4" fontId="3" fillId="0" borderId="1" xfId="0" applyNumberFormat="1" applyFont="1" applyBorder="1"/>
    <xf numFmtId="0" fontId="2" fillId="0" borderId="0" xfId="0" applyFont="1"/>
    <xf numFmtId="4" fontId="0" fillId="0" borderId="0" xfId="0" applyNumberFormat="1" applyBorder="1"/>
    <xf numFmtId="4" fontId="1" fillId="0" borderId="0" xfId="0" applyNumberFormat="1" applyFont="1" applyBorder="1"/>
    <xf numFmtId="4" fontId="4" fillId="0" borderId="1" xfId="0" applyNumberFormat="1" applyFont="1" applyBorder="1"/>
    <xf numFmtId="0" fontId="0" fillId="0" borderId="0" xfId="0" applyFont="1"/>
    <xf numFmtId="0" fontId="0" fillId="0" borderId="1" xfId="0" applyBorder="1"/>
    <xf numFmtId="0" fontId="0" fillId="0" borderId="1" xfId="0" applyFont="1" applyBorder="1"/>
    <xf numFmtId="0" fontId="0" fillId="0" borderId="0" xfId="0" applyBorder="1"/>
    <xf numFmtId="4" fontId="3" fillId="0" borderId="0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6256B-7639-43CB-A9AD-33CA7576F083}">
  <sheetPr>
    <pageSetUpPr fitToPage="1"/>
  </sheetPr>
  <dimension ref="A1:E22"/>
  <sheetViews>
    <sheetView workbookViewId="0">
      <selection activeCell="H13" sqref="H13"/>
    </sheetView>
  </sheetViews>
  <sheetFormatPr baseColWidth="10" defaultRowHeight="15" x14ac:dyDescent="0.25"/>
  <sheetData>
    <row r="1" spans="1:4" x14ac:dyDescent="0.25">
      <c r="A1" s="9" t="s">
        <v>27</v>
      </c>
    </row>
    <row r="2" spans="1:4" x14ac:dyDescent="0.25">
      <c r="A2" t="s">
        <v>0</v>
      </c>
      <c r="D2" s="2">
        <v>2300</v>
      </c>
    </row>
    <row r="3" spans="1:4" x14ac:dyDescent="0.25">
      <c r="A3" t="s">
        <v>1</v>
      </c>
      <c r="D3" s="1">
        <f>D2</f>
        <v>2300</v>
      </c>
    </row>
    <row r="4" spans="1:4" x14ac:dyDescent="0.25">
      <c r="A4" t="s">
        <v>2</v>
      </c>
      <c r="B4" s="1">
        <f>D3</f>
        <v>2300</v>
      </c>
      <c r="D4" s="1">
        <f>ROUND(B4*18.12%,2)</f>
        <v>416.76</v>
      </c>
    </row>
    <row r="5" spans="1:4" x14ac:dyDescent="0.25">
      <c r="A5" t="s">
        <v>3</v>
      </c>
      <c r="B5" s="1">
        <f>D3-D4-10</f>
        <v>1873.24</v>
      </c>
      <c r="D5" s="1">
        <v>0</v>
      </c>
    </row>
    <row r="6" spans="1:4" x14ac:dyDescent="0.25">
      <c r="A6" t="s">
        <v>4</v>
      </c>
      <c r="D6" s="1">
        <v>10</v>
      </c>
    </row>
    <row r="7" spans="1:4" x14ac:dyDescent="0.25">
      <c r="A7" t="s">
        <v>5</v>
      </c>
      <c r="D7" s="1">
        <v>11.5</v>
      </c>
    </row>
    <row r="8" spans="1:4" x14ac:dyDescent="0.25">
      <c r="A8" t="s">
        <v>29</v>
      </c>
      <c r="D8" s="1">
        <f>D3-D4-D5-D6-D7</f>
        <v>1861.74</v>
      </c>
    </row>
    <row r="9" spans="1:4" x14ac:dyDescent="0.25">
      <c r="A9" s="3" t="s">
        <v>6</v>
      </c>
      <c r="B9" s="4">
        <v>1000</v>
      </c>
      <c r="D9" s="1"/>
    </row>
    <row r="10" spans="1:4" x14ac:dyDescent="0.25">
      <c r="A10" s="3" t="s">
        <v>7</v>
      </c>
      <c r="B10" s="4">
        <f>200*4</f>
        <v>800</v>
      </c>
      <c r="D10" s="1"/>
    </row>
    <row r="11" spans="1:4" x14ac:dyDescent="0.25">
      <c r="A11" s="3" t="s">
        <v>8</v>
      </c>
      <c r="B11" s="8">
        <f>(1860-B9-B10)*70%</f>
        <v>42</v>
      </c>
      <c r="D11" s="1"/>
    </row>
    <row r="12" spans="1:4" x14ac:dyDescent="0.25">
      <c r="A12" s="3" t="s">
        <v>9</v>
      </c>
      <c r="B12" s="4">
        <f>SUM(B9:B11)</f>
        <v>1842</v>
      </c>
      <c r="D12" s="1"/>
    </row>
    <row r="13" spans="1:4" x14ac:dyDescent="0.25">
      <c r="A13" s="5" t="s">
        <v>10</v>
      </c>
      <c r="D13" s="7">
        <f>D8-B12</f>
        <v>19.740000000000009</v>
      </c>
    </row>
    <row r="14" spans="1:4" x14ac:dyDescent="0.25">
      <c r="A14" s="6" t="s">
        <v>11</v>
      </c>
      <c r="D14" s="1">
        <f>D8-D13</f>
        <v>1842</v>
      </c>
    </row>
    <row r="16" spans="1:4" x14ac:dyDescent="0.25">
      <c r="A16" t="s">
        <v>24</v>
      </c>
    </row>
    <row r="17" spans="1:5" x14ac:dyDescent="0.25">
      <c r="A17" t="s">
        <v>17</v>
      </c>
      <c r="D17">
        <v>19.739999999999998</v>
      </c>
    </row>
    <row r="18" spans="1:5" x14ac:dyDescent="0.25">
      <c r="A18" t="s">
        <v>18</v>
      </c>
      <c r="D18" s="1">
        <v>0</v>
      </c>
    </row>
    <row r="20" spans="1:5" x14ac:dyDescent="0.25">
      <c r="A20" t="s">
        <v>21</v>
      </c>
    </row>
    <row r="21" spans="1:5" x14ac:dyDescent="0.25">
      <c r="A21" t="s">
        <v>17</v>
      </c>
      <c r="D21">
        <f>35-D17</f>
        <v>15.260000000000002</v>
      </c>
      <c r="E21" t="s">
        <v>22</v>
      </c>
    </row>
    <row r="22" spans="1:5" x14ac:dyDescent="0.25">
      <c r="A22" t="s">
        <v>18</v>
      </c>
      <c r="D22" s="1">
        <f>(D13-D21)*2%</f>
        <v>8.9600000000000152E-2</v>
      </c>
      <c r="E22" t="s">
        <v>23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DFEEE-0A34-4C52-968E-04672007D868}">
  <sheetPr>
    <pageSetUpPr fitToPage="1"/>
  </sheetPr>
  <dimension ref="A1:E21"/>
  <sheetViews>
    <sheetView workbookViewId="0"/>
  </sheetViews>
  <sheetFormatPr baseColWidth="10" defaultRowHeight="15" x14ac:dyDescent="0.25"/>
  <sheetData>
    <row r="1" spans="1:5" x14ac:dyDescent="0.25">
      <c r="A1" s="9" t="s">
        <v>26</v>
      </c>
    </row>
    <row r="2" spans="1:5" x14ac:dyDescent="0.25">
      <c r="A2" t="s">
        <v>12</v>
      </c>
      <c r="D2" s="10">
        <v>3200</v>
      </c>
    </row>
    <row r="3" spans="1:5" x14ac:dyDescent="0.25">
      <c r="A3" t="s">
        <v>13</v>
      </c>
      <c r="B3" s="1"/>
      <c r="C3" s="1"/>
      <c r="D3" s="1">
        <v>375</v>
      </c>
    </row>
    <row r="4" spans="1:5" x14ac:dyDescent="0.25">
      <c r="A4" t="s">
        <v>1</v>
      </c>
      <c r="D4" s="1">
        <f>SUM(D2:D3)</f>
        <v>3575</v>
      </c>
    </row>
    <row r="5" spans="1:5" x14ac:dyDescent="0.25">
      <c r="A5" t="s">
        <v>2</v>
      </c>
      <c r="B5" s="1">
        <f>D4</f>
        <v>3575</v>
      </c>
      <c r="D5" s="1">
        <f>ROUND(B5*18.12%,2)</f>
        <v>647.79</v>
      </c>
    </row>
    <row r="6" spans="1:5" x14ac:dyDescent="0.25">
      <c r="A6" t="s">
        <v>3</v>
      </c>
      <c r="B6" s="1">
        <f>D4-D5</f>
        <v>2927.21</v>
      </c>
      <c r="D6" s="1">
        <f>ROUND(B6*42%,2)-593.79-33.33</f>
        <v>602.31000000000006</v>
      </c>
    </row>
    <row r="7" spans="1:5" x14ac:dyDescent="0.25">
      <c r="A7" t="s">
        <v>29</v>
      </c>
      <c r="D7" s="1">
        <f>D4-D5-D6</f>
        <v>2324.9</v>
      </c>
    </row>
    <row r="8" spans="1:5" x14ac:dyDescent="0.25">
      <c r="A8" s="3" t="s">
        <v>6</v>
      </c>
      <c r="B8" s="4">
        <v>1000</v>
      </c>
      <c r="D8" s="1"/>
    </row>
    <row r="9" spans="1:5" x14ac:dyDescent="0.25">
      <c r="A9" s="3" t="s">
        <v>14</v>
      </c>
      <c r="B9" s="4">
        <f>200*3</f>
        <v>600</v>
      </c>
      <c r="D9" s="1"/>
    </row>
    <row r="10" spans="1:5" x14ac:dyDescent="0.25">
      <c r="A10" s="3" t="s">
        <v>15</v>
      </c>
      <c r="B10" s="8">
        <f>(2320-B8-B9)*60%</f>
        <v>432</v>
      </c>
      <c r="D10" s="1"/>
    </row>
    <row r="11" spans="1:5" x14ac:dyDescent="0.25">
      <c r="A11" s="3" t="s">
        <v>9</v>
      </c>
      <c r="B11" s="4">
        <f>SUM(B8:B10)</f>
        <v>2032</v>
      </c>
      <c r="D11" s="1"/>
    </row>
    <row r="12" spans="1:5" x14ac:dyDescent="0.25">
      <c r="A12" s="5" t="s">
        <v>10</v>
      </c>
      <c r="D12" s="11">
        <f>D7-B11</f>
        <v>292.90000000000009</v>
      </c>
    </row>
    <row r="13" spans="1:5" x14ac:dyDescent="0.25">
      <c r="A13" s="6" t="s">
        <v>13</v>
      </c>
      <c r="D13" s="12">
        <f>D3</f>
        <v>375</v>
      </c>
    </row>
    <row r="14" spans="1:5" x14ac:dyDescent="0.25">
      <c r="A14" s="6" t="s">
        <v>11</v>
      </c>
      <c r="D14" s="1">
        <f>D7-D12-D13</f>
        <v>1657</v>
      </c>
      <c r="E14" t="s">
        <v>16</v>
      </c>
    </row>
    <row r="16" spans="1:5" x14ac:dyDescent="0.25">
      <c r="A16" t="s">
        <v>24</v>
      </c>
    </row>
    <row r="17" spans="1:5" x14ac:dyDescent="0.25">
      <c r="A17" t="s">
        <v>17</v>
      </c>
      <c r="D17" s="1">
        <v>35</v>
      </c>
    </row>
    <row r="18" spans="1:5" x14ac:dyDescent="0.25">
      <c r="A18" t="s">
        <v>18</v>
      </c>
      <c r="D18" s="1">
        <f>(D12-D17)*2%</f>
        <v>5.1580000000000021</v>
      </c>
      <c r="E18" t="s">
        <v>19</v>
      </c>
    </row>
    <row r="20" spans="1:5" x14ac:dyDescent="0.25">
      <c r="A20" t="s">
        <v>30</v>
      </c>
    </row>
    <row r="21" spans="1:5" x14ac:dyDescent="0.25">
      <c r="A21" t="s">
        <v>18</v>
      </c>
      <c r="D21" s="1">
        <f>D12*1%</f>
        <v>2.9290000000000012</v>
      </c>
      <c r="E21" t="s">
        <v>20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D7F76-BF58-42B7-80CE-36369B4C6518}">
  <sheetPr>
    <pageSetUpPr fitToPage="1"/>
  </sheetPr>
  <dimension ref="A1:E22"/>
  <sheetViews>
    <sheetView workbookViewId="0"/>
  </sheetViews>
  <sheetFormatPr baseColWidth="10" defaultRowHeight="15" x14ac:dyDescent="0.25"/>
  <cols>
    <col min="1" max="1" width="15.42578125" customWidth="1"/>
  </cols>
  <sheetData>
    <row r="1" spans="1:5" x14ac:dyDescent="0.25">
      <c r="A1" s="9" t="s">
        <v>47</v>
      </c>
    </row>
    <row r="2" spans="1:5" x14ac:dyDescent="0.25">
      <c r="A2" t="s">
        <v>12</v>
      </c>
      <c r="D2" s="10">
        <v>3200</v>
      </c>
    </row>
    <row r="3" spans="1:5" x14ac:dyDescent="0.25">
      <c r="A3" t="s">
        <v>13</v>
      </c>
      <c r="B3" s="1"/>
      <c r="C3" s="1"/>
      <c r="D3" s="1">
        <v>375</v>
      </c>
    </row>
    <row r="4" spans="1:5" x14ac:dyDescent="0.25">
      <c r="A4" t="s">
        <v>1</v>
      </c>
      <c r="D4" s="1">
        <f>SUM(D2:D3)</f>
        <v>3575</v>
      </c>
    </row>
    <row r="5" spans="1:5" x14ac:dyDescent="0.25">
      <c r="A5" t="s">
        <v>2</v>
      </c>
      <c r="B5" s="1">
        <f>D4</f>
        <v>3575</v>
      </c>
      <c r="D5" s="1">
        <f>ROUND(B5*18.12%,2)</f>
        <v>647.79</v>
      </c>
    </row>
    <row r="6" spans="1:5" x14ac:dyDescent="0.25">
      <c r="A6" t="s">
        <v>3</v>
      </c>
      <c r="B6" s="1">
        <f>D4-D5</f>
        <v>2927.21</v>
      </c>
      <c r="D6" s="1">
        <f>ROUND(B6*42%,2)-593.79-33.33</f>
        <v>602.31000000000006</v>
      </c>
    </row>
    <row r="7" spans="1:5" x14ac:dyDescent="0.25">
      <c r="A7" t="s">
        <v>29</v>
      </c>
      <c r="D7" s="1">
        <f>D4-D5-D6</f>
        <v>2324.9</v>
      </c>
    </row>
    <row r="8" spans="1:5" x14ac:dyDescent="0.25">
      <c r="A8" s="3" t="s">
        <v>6</v>
      </c>
      <c r="B8" s="4">
        <v>1000</v>
      </c>
      <c r="D8" s="1"/>
    </row>
    <row r="9" spans="1:5" x14ac:dyDescent="0.25">
      <c r="A9" s="3" t="s">
        <v>14</v>
      </c>
      <c r="B9" s="4">
        <f>200*3</f>
        <v>600</v>
      </c>
      <c r="D9" s="1"/>
    </row>
    <row r="10" spans="1:5" x14ac:dyDescent="0.25">
      <c r="A10" s="3" t="s">
        <v>15</v>
      </c>
      <c r="B10" s="8">
        <f>(2320-B8-B9)*60%</f>
        <v>432</v>
      </c>
      <c r="D10" s="1"/>
    </row>
    <row r="11" spans="1:5" x14ac:dyDescent="0.25">
      <c r="A11" s="3"/>
      <c r="B11" s="4">
        <f>SUM(B8:B10)</f>
        <v>2032</v>
      </c>
      <c r="D11" s="1"/>
    </row>
    <row r="12" spans="1:5" x14ac:dyDescent="0.25">
      <c r="A12" s="3" t="s">
        <v>48</v>
      </c>
      <c r="B12" s="4">
        <f>B11*75%</f>
        <v>1524</v>
      </c>
      <c r="D12" s="1"/>
    </row>
    <row r="13" spans="1:5" x14ac:dyDescent="0.25">
      <c r="A13" s="5" t="s">
        <v>10</v>
      </c>
      <c r="D13" s="11">
        <f>D7-B12</f>
        <v>800.90000000000009</v>
      </c>
    </row>
    <row r="14" spans="1:5" x14ac:dyDescent="0.25">
      <c r="A14" s="6" t="s">
        <v>13</v>
      </c>
      <c r="D14" s="12">
        <f>D3</f>
        <v>375</v>
      </c>
    </row>
    <row r="15" spans="1:5" x14ac:dyDescent="0.25">
      <c r="A15" s="6" t="s">
        <v>11</v>
      </c>
      <c r="D15" s="1">
        <f>D7-D13-D14</f>
        <v>1149</v>
      </c>
      <c r="E15" t="s">
        <v>49</v>
      </c>
    </row>
    <row r="17" spans="1:5" x14ac:dyDescent="0.25">
      <c r="A17" t="s">
        <v>24</v>
      </c>
    </row>
    <row r="18" spans="1:5" x14ac:dyDescent="0.25">
      <c r="A18" t="s">
        <v>17</v>
      </c>
      <c r="D18" s="1">
        <v>35</v>
      </c>
    </row>
    <row r="19" spans="1:5" x14ac:dyDescent="0.25">
      <c r="A19" t="s">
        <v>18</v>
      </c>
      <c r="D19" s="1">
        <v>8</v>
      </c>
      <c r="E19" t="s">
        <v>50</v>
      </c>
    </row>
    <row r="21" spans="1:5" x14ac:dyDescent="0.25">
      <c r="A21" t="s">
        <v>30</v>
      </c>
    </row>
    <row r="22" spans="1:5" x14ac:dyDescent="0.25">
      <c r="A22" t="s">
        <v>18</v>
      </c>
      <c r="D22" s="1">
        <v>4</v>
      </c>
      <c r="E22" t="s">
        <v>51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D56FE-99AF-47D1-8A7C-F996AC8156E2}">
  <sheetPr>
    <pageSetUpPr fitToPage="1"/>
  </sheetPr>
  <dimension ref="A1:H25"/>
  <sheetViews>
    <sheetView tabSelected="1" workbookViewId="0">
      <selection activeCell="K19" sqref="K19"/>
    </sheetView>
  </sheetViews>
  <sheetFormatPr baseColWidth="10" defaultRowHeight="15" x14ac:dyDescent="0.25"/>
  <cols>
    <col min="1" max="1" width="11.85546875" customWidth="1"/>
    <col min="5" max="5" width="12.5703125" customWidth="1"/>
  </cols>
  <sheetData>
    <row r="1" spans="1:7" x14ac:dyDescent="0.25">
      <c r="A1" s="9" t="s">
        <v>74</v>
      </c>
    </row>
    <row r="2" spans="1:7" x14ac:dyDescent="0.25">
      <c r="A2" s="13" t="s">
        <v>38</v>
      </c>
    </row>
    <row r="3" spans="1:7" x14ac:dyDescent="0.25">
      <c r="A3" s="13" t="s">
        <v>39</v>
      </c>
    </row>
    <row r="4" spans="1:7" x14ac:dyDescent="0.25">
      <c r="A4" s="13" t="s">
        <v>40</v>
      </c>
    </row>
    <row r="5" spans="1:7" x14ac:dyDescent="0.25">
      <c r="A5" s="13"/>
    </row>
    <row r="6" spans="1:7" x14ac:dyDescent="0.25">
      <c r="A6" s="13" t="s">
        <v>28</v>
      </c>
      <c r="C6" s="10">
        <v>3000</v>
      </c>
      <c r="E6" t="s">
        <v>12</v>
      </c>
      <c r="G6" s="10">
        <v>3000</v>
      </c>
    </row>
    <row r="7" spans="1:7" x14ac:dyDescent="0.25">
      <c r="A7" s="13"/>
      <c r="E7" t="s">
        <v>31</v>
      </c>
      <c r="G7" s="1">
        <f>G6/150*7</f>
        <v>140</v>
      </c>
    </row>
    <row r="8" spans="1:7" x14ac:dyDescent="0.25">
      <c r="C8" s="14"/>
      <c r="E8" t="s">
        <v>32</v>
      </c>
      <c r="F8" t="s">
        <v>33</v>
      </c>
      <c r="G8" s="2">
        <f>G6/150*50%*7</f>
        <v>70</v>
      </c>
    </row>
    <row r="9" spans="1:7" x14ac:dyDescent="0.25">
      <c r="A9" t="s">
        <v>1</v>
      </c>
      <c r="B9" s="1"/>
      <c r="C9" s="1">
        <v>3000</v>
      </c>
      <c r="D9" s="1"/>
      <c r="E9" t="s">
        <v>1</v>
      </c>
      <c r="G9" s="1">
        <f>SUM(G6:G8)</f>
        <v>3210</v>
      </c>
    </row>
    <row r="10" spans="1:7" x14ac:dyDescent="0.25">
      <c r="A10" t="s">
        <v>34</v>
      </c>
      <c r="B10" s="1"/>
      <c r="C10" s="1">
        <f>ROUND(C9*17.12%,2)</f>
        <v>513.6</v>
      </c>
      <c r="D10" s="1"/>
      <c r="E10" t="s">
        <v>35</v>
      </c>
      <c r="F10" s="1">
        <f>G9</f>
        <v>3210</v>
      </c>
      <c r="G10">
        <f>ROUND(G9*18.12%,2)</f>
        <v>581.65</v>
      </c>
    </row>
    <row r="11" spans="1:7" x14ac:dyDescent="0.25">
      <c r="A11" t="s">
        <v>37</v>
      </c>
      <c r="B11" s="1">
        <f>(C9-C10-620)</f>
        <v>1866.4</v>
      </c>
      <c r="C11" s="15">
        <f>ROUND(B11*6%,2)</f>
        <v>111.98</v>
      </c>
      <c r="D11" s="1"/>
      <c r="E11" t="s">
        <v>36</v>
      </c>
      <c r="F11" s="1">
        <f>G6+G7-G10</f>
        <v>2558.35</v>
      </c>
      <c r="G11" s="14">
        <f>ROUND(F11*35%,2)-412.18-33.33</f>
        <v>449.90999999999997</v>
      </c>
    </row>
    <row r="12" spans="1:7" x14ac:dyDescent="0.25">
      <c r="A12" t="s">
        <v>29</v>
      </c>
      <c r="C12" s="1">
        <f>C9-C10-C11</f>
        <v>2374.42</v>
      </c>
      <c r="D12" s="1"/>
      <c r="E12" t="s">
        <v>29</v>
      </c>
      <c r="G12" s="1">
        <f>G9-G10-G11</f>
        <v>2178.44</v>
      </c>
    </row>
    <row r="13" spans="1:7" x14ac:dyDescent="0.25">
      <c r="A13" s="3" t="s">
        <v>6</v>
      </c>
      <c r="B13" s="4">
        <v>1000</v>
      </c>
      <c r="D13" s="1"/>
      <c r="E13" s="3" t="s">
        <v>6</v>
      </c>
      <c r="F13" s="4">
        <v>1000</v>
      </c>
    </row>
    <row r="14" spans="1:7" x14ac:dyDescent="0.25">
      <c r="A14" s="3" t="s">
        <v>41</v>
      </c>
      <c r="B14" s="4">
        <v>0</v>
      </c>
      <c r="D14" s="1"/>
      <c r="E14" s="3" t="s">
        <v>41</v>
      </c>
      <c r="F14" s="4">
        <v>0</v>
      </c>
    </row>
    <row r="15" spans="1:7" x14ac:dyDescent="0.25">
      <c r="A15" s="3" t="s">
        <v>42</v>
      </c>
      <c r="B15" s="8">
        <f>(2360-B13-B14)*30%</f>
        <v>408</v>
      </c>
      <c r="D15" s="1"/>
      <c r="E15" s="3" t="s">
        <v>42</v>
      </c>
      <c r="F15" s="8">
        <f>(2160-F13-F14)*30%</f>
        <v>348</v>
      </c>
    </row>
    <row r="16" spans="1:7" x14ac:dyDescent="0.25">
      <c r="A16" s="3" t="s">
        <v>9</v>
      </c>
      <c r="B16" s="4">
        <f>SUM(B13:B15)</f>
        <v>1408</v>
      </c>
      <c r="D16" s="1"/>
      <c r="E16" s="3" t="s">
        <v>9</v>
      </c>
      <c r="F16" s="4">
        <f>SUM(F13:F15)</f>
        <v>1348</v>
      </c>
    </row>
    <row r="17" spans="1:8" x14ac:dyDescent="0.25">
      <c r="A17" s="5" t="s">
        <v>10</v>
      </c>
      <c r="C17" s="7">
        <f>C12-B16</f>
        <v>966.42000000000007</v>
      </c>
      <c r="G17" s="7">
        <f>G12-F16</f>
        <v>830.44</v>
      </c>
    </row>
    <row r="18" spans="1:8" x14ac:dyDescent="0.25">
      <c r="A18" s="6" t="s">
        <v>11</v>
      </c>
      <c r="C18" s="1">
        <f>C12-C17</f>
        <v>1408</v>
      </c>
      <c r="D18" s="1"/>
      <c r="G18" s="1">
        <f>G12-G17</f>
        <v>1348</v>
      </c>
    </row>
    <row r="20" spans="1:8" x14ac:dyDescent="0.25">
      <c r="A20" t="s">
        <v>24</v>
      </c>
    </row>
    <row r="21" spans="1:8" x14ac:dyDescent="0.25">
      <c r="A21" t="s">
        <v>17</v>
      </c>
      <c r="C21" s="1">
        <v>35</v>
      </c>
    </row>
    <row r="22" spans="1:8" x14ac:dyDescent="0.25">
      <c r="A22" t="s">
        <v>18</v>
      </c>
      <c r="C22" s="1">
        <v>8</v>
      </c>
      <c r="D22" t="s">
        <v>43</v>
      </c>
      <c r="G22" s="1">
        <v>8</v>
      </c>
      <c r="H22" t="s">
        <v>45</v>
      </c>
    </row>
    <row r="24" spans="1:8" x14ac:dyDescent="0.25">
      <c r="A24" t="s">
        <v>25</v>
      </c>
    </row>
    <row r="25" spans="1:8" x14ac:dyDescent="0.25">
      <c r="A25" t="s">
        <v>18</v>
      </c>
      <c r="C25" s="1">
        <v>4</v>
      </c>
      <c r="D25" t="s">
        <v>44</v>
      </c>
      <c r="G25" s="1">
        <v>4</v>
      </c>
      <c r="H25" t="s">
        <v>46</v>
      </c>
    </row>
  </sheetData>
  <pageMargins left="0.7" right="0.7" top="0.78740157499999996" bottom="0.78740157499999996" header="0.3" footer="0.3"/>
  <pageSetup paperSize="9" scale="76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24A20-ADE8-4D5B-8A05-3F8267CF7EB6}">
  <sheetPr>
    <pageSetUpPr fitToPage="1"/>
  </sheetPr>
  <dimension ref="A1:K21"/>
  <sheetViews>
    <sheetView workbookViewId="0">
      <selection activeCell="B14" sqref="B14"/>
    </sheetView>
  </sheetViews>
  <sheetFormatPr baseColWidth="10" defaultRowHeight="15" x14ac:dyDescent="0.25"/>
  <cols>
    <col min="1" max="1" width="11.85546875" customWidth="1"/>
    <col min="3" max="4" width="12.7109375" customWidth="1"/>
    <col min="5" max="5" width="12.5703125" customWidth="1"/>
  </cols>
  <sheetData>
    <row r="1" spans="1:11" x14ac:dyDescent="0.25">
      <c r="A1" s="9" t="s">
        <v>75</v>
      </c>
    </row>
    <row r="2" spans="1:11" x14ac:dyDescent="0.25">
      <c r="A2" s="13" t="s">
        <v>52</v>
      </c>
    </row>
    <row r="3" spans="1:11" x14ac:dyDescent="0.25">
      <c r="A3" s="13" t="s">
        <v>59</v>
      </c>
    </row>
    <row r="4" spans="1:11" x14ac:dyDescent="0.25">
      <c r="A4" s="13" t="s">
        <v>53</v>
      </c>
      <c r="C4" t="s">
        <v>54</v>
      </c>
    </row>
    <row r="5" spans="1:11" x14ac:dyDescent="0.25">
      <c r="A5" s="13"/>
      <c r="C5" t="s">
        <v>60</v>
      </c>
    </row>
    <row r="6" spans="1:11" x14ac:dyDescent="0.25">
      <c r="A6" s="13"/>
      <c r="C6" t="s">
        <v>61</v>
      </c>
    </row>
    <row r="7" spans="1:11" x14ac:dyDescent="0.25">
      <c r="A7" s="13"/>
    </row>
    <row r="8" spans="1:11" x14ac:dyDescent="0.25">
      <c r="A8" s="13" t="s">
        <v>55</v>
      </c>
      <c r="C8" s="10">
        <v>1975</v>
      </c>
      <c r="E8" s="16"/>
      <c r="F8" s="16"/>
      <c r="G8" s="10"/>
      <c r="H8" s="16"/>
      <c r="I8" s="16"/>
      <c r="J8" s="16"/>
      <c r="K8" s="16"/>
    </row>
    <row r="9" spans="1:11" x14ac:dyDescent="0.25">
      <c r="A9" s="13" t="s">
        <v>56</v>
      </c>
      <c r="D9" t="s">
        <v>57</v>
      </c>
      <c r="E9" s="16"/>
      <c r="F9" s="16"/>
      <c r="G9" s="10"/>
      <c r="H9" s="16"/>
      <c r="I9" s="16"/>
      <c r="J9" s="16"/>
      <c r="K9" s="16"/>
    </row>
    <row r="10" spans="1:11" x14ac:dyDescent="0.25">
      <c r="A10" s="3" t="s">
        <v>6</v>
      </c>
      <c r="B10" s="4">
        <v>1000</v>
      </c>
      <c r="D10" s="3" t="s">
        <v>6</v>
      </c>
      <c r="E10" s="4">
        <v>1000</v>
      </c>
      <c r="F10" s="17"/>
      <c r="G10" s="16"/>
      <c r="H10" s="16"/>
      <c r="I10" s="16"/>
      <c r="J10" s="16"/>
      <c r="K10" s="16"/>
    </row>
    <row r="11" spans="1:11" x14ac:dyDescent="0.25">
      <c r="A11" s="3" t="s">
        <v>14</v>
      </c>
      <c r="B11" s="4">
        <f>200*3</f>
        <v>600</v>
      </c>
      <c r="D11" s="3" t="s">
        <v>58</v>
      </c>
      <c r="E11" s="4">
        <f>200*1</f>
        <v>200</v>
      </c>
      <c r="F11" s="17"/>
      <c r="G11" s="16"/>
      <c r="H11" s="16"/>
      <c r="I11" s="16"/>
      <c r="J11" s="16"/>
      <c r="K11" s="16"/>
    </row>
    <row r="12" spans="1:11" x14ac:dyDescent="0.25">
      <c r="A12" s="3" t="s">
        <v>15</v>
      </c>
      <c r="B12" s="8">
        <f>(1960-B10-B11)*60%</f>
        <v>216</v>
      </c>
      <c r="D12" s="3" t="s">
        <v>69</v>
      </c>
      <c r="E12" s="8">
        <f>(1960-E10-E11)*40%</f>
        <v>304</v>
      </c>
      <c r="F12" s="17"/>
      <c r="G12" s="16"/>
      <c r="H12" s="16"/>
      <c r="I12" s="16"/>
      <c r="J12" s="16"/>
      <c r="K12" s="16"/>
    </row>
    <row r="13" spans="1:11" x14ac:dyDescent="0.25">
      <c r="A13" s="3" t="s">
        <v>9</v>
      </c>
      <c r="B13" s="4">
        <f>SUM(B10:B12)</f>
        <v>1816</v>
      </c>
      <c r="D13" s="3"/>
      <c r="E13" s="4">
        <f>SUM(E10:E12)</f>
        <v>1504</v>
      </c>
      <c r="F13" s="17" t="s">
        <v>70</v>
      </c>
      <c r="G13" s="17">
        <f>E13*75%</f>
        <v>1128</v>
      </c>
      <c r="H13" s="16"/>
      <c r="I13" s="16"/>
      <c r="J13" s="16"/>
      <c r="K13" s="16"/>
    </row>
    <row r="14" spans="1:11" x14ac:dyDescent="0.25">
      <c r="E14" s="16"/>
      <c r="F14" s="16"/>
      <c r="G14" s="16"/>
      <c r="H14" s="16"/>
      <c r="I14" s="16"/>
      <c r="J14" s="16"/>
      <c r="K14" s="16"/>
    </row>
    <row r="15" spans="1:11" x14ac:dyDescent="0.25">
      <c r="A15" s="6" t="s">
        <v>62</v>
      </c>
      <c r="E15" s="16"/>
      <c r="F15" s="16"/>
      <c r="G15" s="16"/>
      <c r="H15" s="16"/>
      <c r="I15" s="16"/>
      <c r="J15" s="16"/>
      <c r="K15" s="16"/>
    </row>
    <row r="16" spans="1:11" x14ac:dyDescent="0.25">
      <c r="A16" t="s">
        <v>71</v>
      </c>
      <c r="D16" s="1">
        <f>C8-B13</f>
        <v>159</v>
      </c>
      <c r="E16" t="s">
        <v>64</v>
      </c>
    </row>
    <row r="17" spans="1:8" x14ac:dyDescent="0.25">
      <c r="A17" t="s">
        <v>72</v>
      </c>
      <c r="D17" s="1">
        <f>B13-G13</f>
        <v>688</v>
      </c>
      <c r="E17" t="s">
        <v>66</v>
      </c>
    </row>
    <row r="18" spans="1:8" x14ac:dyDescent="0.25">
      <c r="D18" s="1"/>
      <c r="E18" t="s">
        <v>67</v>
      </c>
      <c r="F18" s="1">
        <f>D17/900*600</f>
        <v>458.66666666666669</v>
      </c>
    </row>
    <row r="19" spans="1:8" x14ac:dyDescent="0.25">
      <c r="D19" s="1"/>
      <c r="E19" t="s">
        <v>68</v>
      </c>
      <c r="F19" s="1">
        <f>D17/900*300</f>
        <v>229.33333333333334</v>
      </c>
      <c r="H19" s="1"/>
    </row>
    <row r="20" spans="1:8" x14ac:dyDescent="0.25">
      <c r="A20" t="s">
        <v>63</v>
      </c>
      <c r="D20" s="2">
        <f>G13</f>
        <v>1128</v>
      </c>
      <c r="E20" t="s">
        <v>65</v>
      </c>
    </row>
    <row r="21" spans="1:8" x14ac:dyDescent="0.25">
      <c r="A21" t="s">
        <v>73</v>
      </c>
      <c r="D21" s="1">
        <f>SUM(D16:D20)</f>
        <v>1975</v>
      </c>
    </row>
  </sheetData>
  <pageMargins left="0.7" right="0.7" top="0.78740157499999996" bottom="0.78740157499999996" header="0.3" footer="0.3"/>
  <pageSetup paperSize="9" scale="7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Beispiel 5</vt:lpstr>
      <vt:lpstr>Beispiel 6</vt:lpstr>
      <vt:lpstr>Beispiel 15</vt:lpstr>
      <vt:lpstr>Zusatzbeispiel A</vt:lpstr>
      <vt:lpstr>Zusatzbeispiel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Rainer</cp:lastModifiedBy>
  <cp:lastPrinted>2021-02-05T23:16:49Z</cp:lastPrinted>
  <dcterms:created xsi:type="dcterms:W3CDTF">2021-02-05T21:29:46Z</dcterms:created>
  <dcterms:modified xsi:type="dcterms:W3CDTF">2021-02-05T23:17:51Z</dcterms:modified>
</cp:coreProperties>
</file>